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<sst xmlns="http://schemas.openxmlformats.org/spreadsheetml/2006/main" count="64" uniqueCount="61">
  <si>
    <t>Manual Data Entry</t>
  </si>
  <si>
    <t>Average characters per form</t>
  </si>
  <si>
    <t>Characters processed per day</t>
  </si>
  <si>
    <t>Fields to Review</t>
  </si>
  <si>
    <t>Scanning</t>
  </si>
  <si>
    <t>Processing</t>
  </si>
  <si>
    <t>Time to correct each field (secs)</t>
  </si>
  <si>
    <t>Time to correct each form (secs)</t>
  </si>
  <si>
    <t>Additional Scanning</t>
  </si>
  <si>
    <t>Additional Processing</t>
  </si>
  <si>
    <t>Additional Data Verification</t>
  </si>
  <si>
    <t>Total operator cost per year</t>
  </si>
  <si>
    <t>Basic system (Incl. one scanning, processing &amp; verification)</t>
  </si>
  <si>
    <t>Software Cost</t>
  </si>
  <si>
    <t>Pages per day per verify operator</t>
  </si>
  <si>
    <t>Average number of characters per field</t>
  </si>
  <si>
    <t>Verify Operators Needed</t>
  </si>
  <si>
    <t>First Year Savings</t>
  </si>
  <si>
    <t>Annual Support rate (of initial purchase price, after 1st year)</t>
  </si>
  <si>
    <t>Application Volume</t>
  </si>
  <si>
    <t>Scanner max speed (forms per minute)</t>
  </si>
  <si>
    <t>Verify</t>
  </si>
  <si>
    <t xml:space="preserve"> I4-I13</t>
  </si>
  <si>
    <t>Automated Data Entry</t>
  </si>
  <si>
    <t>Savings</t>
  </si>
  <si>
    <t>Subsequent years</t>
  </si>
  <si>
    <t>First year (software investment included)</t>
  </si>
  <si>
    <t>ROI</t>
  </si>
  <si>
    <t>Payback period (months)</t>
  </si>
  <si>
    <t>Payback period (years)</t>
  </si>
  <si>
    <t>Dedicated doc prep personnel</t>
  </si>
  <si>
    <t>Scanner max throughput (forms per day)</t>
  </si>
  <si>
    <t>1. Your Application Characteristics</t>
  </si>
  <si>
    <t>2. Calculated Values</t>
  </si>
  <si>
    <t>Scan &amp; Verify Cost</t>
  </si>
  <si>
    <t>Number of 8 hour shifts per day</t>
  </si>
  <si>
    <t>Available operator keystrokes per shift</t>
  </si>
  <si>
    <t>Operator shifts needed for manual entry</t>
  </si>
  <si>
    <t>Number of stations is calculated in cells:</t>
  </si>
  <si>
    <t>4. FormStorm Enterprise Calculated Configuration</t>
  </si>
  <si>
    <t>3. FormStorm Enterprise Pricing</t>
  </si>
  <si>
    <t>Enter your parameters here</t>
  </si>
  <si>
    <t>Other unallocated annual expenses</t>
  </si>
  <si>
    <t>Global Parameters</t>
  </si>
  <si>
    <t>Average number of form pages per day</t>
  </si>
  <si>
    <t>Average number of fields per form page</t>
  </si>
  <si>
    <t>Operator keystroke rate per hour</t>
  </si>
  <si>
    <t>Cost of one operator-shift per year</t>
  </si>
  <si>
    <t>Required scanning stations/operators</t>
  </si>
  <si>
    <t>Required OCR stations (unattended)</t>
  </si>
  <si>
    <t>Average OCR/ICR throughput (cps)</t>
  </si>
  <si>
    <t>Total CPU processing time daily (hours)</t>
  </si>
  <si>
    <t>Developed by Dr. Paz Kahana, CharacTell Ltd; © CharacTell Ltd. 2003; all rights reserved. www.charactell.com</t>
  </si>
  <si>
    <r>
      <t>Warning</t>
    </r>
    <r>
      <rPr>
        <sz val="8"/>
        <rFont val="Arial"/>
        <family val="2"/>
      </rPr>
      <t xml:space="preserve"> - This program provides an approximate - but useful - model for estimating potential financial benefits of automated, image-based form processing using FormStorm Enterprise from CharacTell Ltd. No representation is made that the model correctly or completely reflects all customer cases and all factors that may materially affect any such an estimate. The ability of any customer to actually achieve any projected savings is highly dependant on a variety of factors that are not under the control of the model, its author(s) and its copyright holder(s). </t>
    </r>
  </si>
  <si>
    <r>
      <t xml:space="preserve">This spreadsheet was presented at the TAWPI 2003 Conference as part of a workshop on the topic of Automated Image Capture and Form Processing. It is made available "as is" without any warranty to its accuracy, completeness, or applicability to any particular case. Users assume all usage responsibility. Users are cautioned to review all entries and assumptions carefully and determine which, if any, apply to their situation before using this spreadsheet. Usage of this spreadsheet constitutes acceptance of the terms of use as described above. 
</t>
    </r>
    <r>
      <rPr>
        <i/>
        <sz val="8"/>
        <rFont val="Times New Roman"/>
        <family val="1"/>
      </rPr>
      <t>CharacTell Ltd., IMERGE Consulting, or TAWPI are not responsible for any consequence that results from the use of this spreadsheet.</t>
    </r>
  </si>
  <si>
    <r>
      <t>5. Return on FormStorm Investment</t>
    </r>
    <r>
      <rPr>
        <sz val="10"/>
        <rFont val="Arial"/>
        <family val="2"/>
      </rPr>
      <t xml:space="preserve"> (enter the error rate):</t>
    </r>
  </si>
  <si>
    <t>Assumed Character Error Rate</t>
  </si>
  <si>
    <t>One-time start-up expense</t>
  </si>
  <si>
    <t>Automated Data Entry Configuration &amp; Return on Investment Calculator</t>
  </si>
  <si>
    <t>Please consult instructions for use at the bottom of this spreadhseet</t>
  </si>
  <si>
    <r>
      <t>Instructions</t>
    </r>
    <r>
      <rPr>
        <sz val="9"/>
        <rFont val="Arial"/>
        <family val="2"/>
      </rPr>
      <t xml:space="preserve"> - This model is best suited for considering automation of an existing manual data entry application. 
Enter the present and projected parameters of your particular situation in part 1 into the fields bearing white background. Enter the rated scanning throughput of the scanner you plan to use or acquire (in images per minute) in part 4. To see the estimated savings from automation, select an error rate that you expect to most closely reflect your operating conditions (possibly based on form quality, character type and legibility, and other similar factors) and enter it in part 5. 
Part 5 displays estimated projected savings and pay-back period based on the parameters you entered, and the assumptions made in this model.</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</si>
</sst>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0"/>
    <numFmt numFmtId="167" formatCode="0.00000"/>
    <numFmt numFmtId="168" formatCode="0.0000"/>
    <numFmt numFmtId="169" formatCode="0.000"/>
    <numFmt numFmtId="170" formatCode="_(* #,##0.0_);_(* \(#,##0.0\);_(* &quot;-&quot;??_);_(@_)"/>
    <numFmt numFmtId="171" formatCode="0.0"/>
    <numFmt numFmtId="172" formatCode="_(&quot;$&quot;* #,##0.0_);_(&quot;$&quot;* \(#,##0.0\);_(&quot;$&quot;* &quot;-&quot;??_);_(@_)"/>
    <numFmt numFmtId="173" formatCode="&quot;$&quot;#,##0"/>
    <numFmt numFmtId="174" formatCode="#,##0.0"/>
    <numFmt numFmtId="175" formatCode="&quot;$&quot;#,##0.00"/>
    <numFmt numFmtId="176" formatCode="&quot;$&quot;#,##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11">
    <font>
      <sz val="10"/>
      <name val="Arial"/>
      <family val="0"/>
    </font>
    <font>
      <b/>
      <sz val="10"/>
      <name val="Arial"/>
      <family val="2"/>
    </font>
    <font>
      <i/>
      <sz val="10"/>
      <name val="Arial"/>
      <family val="2"/>
    </font>
    <font>
      <b/>
      <sz val="8"/>
      <name val="Arial"/>
      <family val="2"/>
    </font>
    <font>
      <b/>
      <sz val="9.5"/>
      <color indexed="10"/>
      <name val="Arial"/>
      <family val="2"/>
    </font>
    <font>
      <sz val="9"/>
      <name val="Arial"/>
      <family val="2"/>
    </font>
    <font>
      <sz val="8"/>
      <name val="Arial"/>
      <family val="2"/>
    </font>
    <font>
      <b/>
      <sz val="9"/>
      <name val="Arial"/>
      <family val="2"/>
    </font>
    <font>
      <i/>
      <sz val="8"/>
      <name val="Times New Roman"/>
      <family val="1"/>
    </font>
    <font>
      <sz val="14"/>
      <name val="Arial"/>
      <family val="2"/>
    </font>
    <font>
      <b/>
      <sz val="10"/>
      <color indexed="62"/>
      <name val="Arial"/>
      <family val="2"/>
    </font>
  </fonts>
  <fills count="1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40"/>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s>
  <borders count="4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medium"/>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style="thin"/>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style="medium">
        <color indexed="16"/>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color indexed="1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6" fillId="0" borderId="0" xfId="0" applyFont="1" applyBorder="1" applyAlignment="1">
      <alignment horizontal="center" vertical="center" wrapText="1" shrinkToFit="1"/>
    </xf>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2" fillId="2" borderId="3" xfId="0" applyFont="1" applyFill="1" applyBorder="1" applyAlignment="1">
      <alignment vertical="center"/>
    </xf>
    <xf numFmtId="3" fontId="0" fillId="3" borderId="4" xfId="0" applyNumberFormat="1" applyFill="1" applyBorder="1" applyAlignment="1">
      <alignment horizontal="center" vertical="center"/>
    </xf>
    <xf numFmtId="9" fontId="0" fillId="4" borderId="5" xfId="0" applyNumberFormat="1" applyFill="1" applyBorder="1" applyAlignment="1">
      <alignment horizontal="center" vertical="center"/>
    </xf>
    <xf numFmtId="0" fontId="1" fillId="4" borderId="0" xfId="0" applyFont="1" applyFill="1" applyBorder="1" applyAlignment="1">
      <alignment horizontal="center" vertical="center"/>
    </xf>
    <xf numFmtId="173" fontId="0" fillId="4" borderId="0" xfId="0" applyNumberFormat="1" applyFill="1" applyBorder="1" applyAlignment="1">
      <alignment horizontal="center" vertical="center"/>
    </xf>
    <xf numFmtId="173" fontId="0" fillId="4" borderId="6" xfId="17" applyNumberFormat="1" applyFill="1" applyBorder="1" applyAlignment="1">
      <alignment horizontal="center" vertical="center"/>
    </xf>
    <xf numFmtId="173" fontId="0" fillId="5" borderId="7" xfId="17" applyNumberFormat="1" applyFill="1" applyBorder="1" applyAlignment="1">
      <alignment horizontal="center" vertical="center"/>
    </xf>
    <xf numFmtId="3" fontId="0" fillId="3" borderId="8" xfId="0" applyNumberFormat="1" applyFill="1" applyBorder="1" applyAlignment="1">
      <alignment horizontal="center" vertical="center"/>
    </xf>
    <xf numFmtId="3" fontId="0" fillId="3" borderId="9" xfId="0" applyNumberFormat="1" applyFill="1" applyBorder="1" applyAlignment="1">
      <alignment horizontal="center" vertical="center"/>
    </xf>
    <xf numFmtId="173" fontId="0" fillId="3" borderId="8" xfId="17" applyNumberFormat="1" applyFill="1" applyBorder="1" applyAlignment="1">
      <alignment horizontal="center" vertical="center"/>
    </xf>
    <xf numFmtId="0" fontId="2" fillId="2" borderId="10" xfId="0" applyFont="1" applyFill="1" applyBorder="1" applyAlignment="1">
      <alignment vertical="center"/>
    </xf>
    <xf numFmtId="0" fontId="0" fillId="2" borderId="11" xfId="0" applyFill="1" applyBorder="1" applyAlignment="1">
      <alignment vertical="center"/>
    </xf>
    <xf numFmtId="9" fontId="0" fillId="4" borderId="12" xfId="0" applyNumberFormat="1" applyFill="1" applyBorder="1" applyAlignment="1">
      <alignment horizontal="center" vertical="center"/>
    </xf>
    <xf numFmtId="0" fontId="1" fillId="4" borderId="13" xfId="0" applyFont="1" applyFill="1" applyBorder="1" applyAlignment="1">
      <alignment horizontal="center" vertical="center"/>
    </xf>
    <xf numFmtId="173" fontId="0" fillId="4" borderId="14" xfId="17" applyNumberFormat="1" applyFill="1" applyBorder="1" applyAlignment="1">
      <alignment horizontal="center" vertical="center"/>
    </xf>
    <xf numFmtId="173" fontId="0" fillId="4" borderId="15" xfId="17" applyNumberFormat="1" applyFill="1" applyBorder="1" applyAlignment="1">
      <alignment horizontal="center" vertical="center"/>
    </xf>
    <xf numFmtId="173" fontId="0" fillId="5" borderId="16" xfId="17" applyNumberFormat="1" applyFill="1" applyBorder="1" applyAlignment="1">
      <alignment horizontal="center" vertical="center"/>
    </xf>
    <xf numFmtId="0" fontId="1" fillId="6" borderId="1" xfId="0" applyFont="1" applyFill="1" applyBorder="1" applyAlignment="1">
      <alignment vertical="center"/>
    </xf>
    <xf numFmtId="0" fontId="0" fillId="6" borderId="2" xfId="0" applyFill="1" applyBorder="1" applyAlignment="1">
      <alignment vertical="center"/>
    </xf>
    <xf numFmtId="3" fontId="0" fillId="6" borderId="17" xfId="0" applyNumberFormat="1" applyFill="1" applyBorder="1" applyAlignment="1">
      <alignment horizontal="center" vertical="center"/>
    </xf>
    <xf numFmtId="0" fontId="1" fillId="7" borderId="1" xfId="0" applyFont="1" applyFill="1" applyBorder="1" applyAlignment="1">
      <alignment vertical="center"/>
    </xf>
    <xf numFmtId="0" fontId="0" fillId="7" borderId="2" xfId="0" applyFill="1" applyBorder="1" applyAlignment="1">
      <alignment horizontal="center" vertical="center"/>
    </xf>
    <xf numFmtId="0" fontId="0" fillId="7" borderId="17" xfId="0" applyFill="1" applyBorder="1" applyAlignment="1">
      <alignment horizontal="center" vertical="center"/>
    </xf>
    <xf numFmtId="0" fontId="0" fillId="6" borderId="3" xfId="0" applyFill="1" applyBorder="1" applyAlignment="1">
      <alignment vertical="center"/>
    </xf>
    <xf numFmtId="0" fontId="0" fillId="6" borderId="0" xfId="0" applyFill="1" applyBorder="1" applyAlignment="1">
      <alignment vertical="center"/>
    </xf>
    <xf numFmtId="3" fontId="0" fillId="6" borderId="18" xfId="0" applyNumberFormat="1" applyFill="1" applyBorder="1" applyAlignment="1">
      <alignment horizontal="center" vertical="center"/>
    </xf>
    <xf numFmtId="0" fontId="0" fillId="7" borderId="3" xfId="0" applyFill="1" applyBorder="1" applyAlignment="1">
      <alignment vertical="center"/>
    </xf>
    <xf numFmtId="0" fontId="0" fillId="7" borderId="0" xfId="0" applyFill="1" applyBorder="1" applyAlignment="1">
      <alignment horizontal="center" vertical="center"/>
    </xf>
    <xf numFmtId="0" fontId="0" fillId="7" borderId="18" xfId="0" applyFill="1" applyBorder="1" applyAlignment="1">
      <alignment horizontal="center" vertical="center"/>
    </xf>
    <xf numFmtId="0" fontId="2" fillId="6" borderId="3" xfId="0" applyFont="1" applyFill="1" applyBorder="1" applyAlignment="1">
      <alignment vertical="center"/>
    </xf>
    <xf numFmtId="0" fontId="2" fillId="7" borderId="3" xfId="0" applyFont="1" applyFill="1" applyBorder="1" applyAlignment="1">
      <alignment vertical="center"/>
    </xf>
    <xf numFmtId="0" fontId="0" fillId="7" borderId="0" xfId="0" applyFill="1" applyBorder="1" applyAlignment="1">
      <alignment vertical="center"/>
    </xf>
    <xf numFmtId="3" fontId="1" fillId="7" borderId="18" xfId="0" applyNumberFormat="1" applyFont="1" applyFill="1" applyBorder="1" applyAlignment="1">
      <alignment horizontal="center" vertical="center"/>
    </xf>
    <xf numFmtId="3" fontId="0" fillId="7" borderId="18" xfId="0" applyNumberFormat="1" applyFill="1" applyBorder="1" applyAlignment="1">
      <alignment horizontal="center" vertical="center"/>
    </xf>
    <xf numFmtId="4" fontId="0" fillId="6" borderId="18" xfId="0" applyNumberFormat="1" applyFill="1" applyBorder="1" applyAlignment="1">
      <alignment horizontal="center" vertical="center"/>
    </xf>
    <xf numFmtId="173" fontId="1" fillId="6" borderId="18" xfId="17" applyNumberFormat="1" applyFont="1" applyFill="1" applyBorder="1" applyAlignment="1">
      <alignment horizontal="center" vertical="center"/>
    </xf>
    <xf numFmtId="174" fontId="0" fillId="7" borderId="18" xfId="0" applyNumberFormat="1" applyFill="1" applyBorder="1" applyAlignment="1">
      <alignment horizontal="center" vertical="center"/>
    </xf>
    <xf numFmtId="0" fontId="0" fillId="6" borderId="10" xfId="0" applyFill="1" applyBorder="1" applyAlignment="1">
      <alignment vertical="center"/>
    </xf>
    <xf numFmtId="0" fontId="0" fillId="6" borderId="11" xfId="0" applyFill="1" applyBorder="1" applyAlignment="1">
      <alignment vertical="center"/>
    </xf>
    <xf numFmtId="3" fontId="0" fillId="6" borderId="19" xfId="0" applyNumberFormat="1" applyFill="1" applyBorder="1" applyAlignment="1">
      <alignment horizontal="center" vertical="center"/>
    </xf>
    <xf numFmtId="0" fontId="2" fillId="7" borderId="10" xfId="0" applyFont="1" applyFill="1" applyBorder="1" applyAlignment="1">
      <alignment vertical="center"/>
    </xf>
    <xf numFmtId="0" fontId="0" fillId="7" borderId="11" xfId="0" applyFill="1" applyBorder="1" applyAlignment="1">
      <alignment horizontal="center" vertical="center"/>
    </xf>
    <xf numFmtId="0" fontId="0" fillId="7" borderId="11" xfId="0" applyFill="1" applyBorder="1" applyAlignment="1">
      <alignment vertical="center"/>
    </xf>
    <xf numFmtId="3" fontId="1" fillId="7" borderId="19" xfId="0" applyNumberFormat="1" applyFont="1" applyFill="1" applyBorder="1" applyAlignment="1">
      <alignment horizontal="center" vertical="center"/>
    </xf>
    <xf numFmtId="0" fontId="1" fillId="8" borderId="1" xfId="0" applyFont="1" applyFill="1" applyBorder="1" applyAlignment="1">
      <alignment vertical="center"/>
    </xf>
    <xf numFmtId="0" fontId="0" fillId="8" borderId="2" xfId="0" applyFill="1" applyBorder="1" applyAlignment="1">
      <alignment horizontal="center" vertical="center"/>
    </xf>
    <xf numFmtId="0" fontId="0" fillId="8" borderId="17" xfId="0" applyFill="1" applyBorder="1" applyAlignment="1">
      <alignment horizontal="center" vertical="center"/>
    </xf>
    <xf numFmtId="0" fontId="1" fillId="9" borderId="20" xfId="0" applyFont="1" applyFill="1" applyBorder="1" applyAlignment="1">
      <alignment vertical="center"/>
    </xf>
    <xf numFmtId="0" fontId="0" fillId="9" borderId="21" xfId="0" applyFill="1" applyBorder="1" applyAlignment="1">
      <alignment vertical="center"/>
    </xf>
    <xf numFmtId="9" fontId="1" fillId="0" borderId="22" xfId="19" applyFont="1" applyFill="1" applyBorder="1" applyAlignment="1">
      <alignment horizontal="center" vertical="center"/>
    </xf>
    <xf numFmtId="0" fontId="0" fillId="8" borderId="3" xfId="0" applyFill="1" applyBorder="1" applyAlignment="1">
      <alignment horizontal="center" vertical="center"/>
    </xf>
    <xf numFmtId="0" fontId="0" fillId="8" borderId="0" xfId="0" applyFill="1" applyBorder="1" applyAlignment="1">
      <alignment horizontal="center" vertical="center"/>
    </xf>
    <xf numFmtId="0" fontId="0" fillId="8" borderId="18" xfId="0" applyFill="1" applyBorder="1" applyAlignment="1">
      <alignment horizontal="center" vertical="center"/>
    </xf>
    <xf numFmtId="164" fontId="0" fillId="0" borderId="0" xfId="0" applyNumberFormat="1" applyAlignment="1">
      <alignment vertical="center"/>
    </xf>
    <xf numFmtId="0" fontId="0" fillId="9" borderId="5" xfId="0" applyFill="1" applyBorder="1" applyAlignment="1">
      <alignment vertical="center"/>
    </xf>
    <xf numFmtId="0" fontId="0" fillId="9" borderId="0" xfId="0" applyFill="1" applyBorder="1" applyAlignment="1">
      <alignment vertical="center"/>
    </xf>
    <xf numFmtId="0" fontId="0" fillId="9" borderId="23" xfId="0" applyFill="1" applyBorder="1" applyAlignment="1">
      <alignment horizontal="center" vertical="center"/>
    </xf>
    <xf numFmtId="0" fontId="0" fillId="0" borderId="0" xfId="0" applyFill="1" applyAlignment="1">
      <alignment vertical="center"/>
    </xf>
    <xf numFmtId="0" fontId="0" fillId="8" borderId="0" xfId="0" applyFill="1" applyBorder="1" applyAlignment="1">
      <alignment vertical="center"/>
    </xf>
    <xf numFmtId="173" fontId="0" fillId="8" borderId="18" xfId="17" applyNumberFormat="1" applyFill="1" applyBorder="1" applyAlignment="1">
      <alignment horizontal="center" vertical="center"/>
    </xf>
    <xf numFmtId="0" fontId="2" fillId="9" borderId="5" xfId="0" applyFont="1" applyFill="1" applyBorder="1" applyAlignment="1">
      <alignment vertical="center"/>
    </xf>
    <xf numFmtId="173" fontId="1" fillId="9" borderId="23" xfId="0" applyNumberFormat="1" applyFont="1" applyFill="1" applyBorder="1" applyAlignment="1">
      <alignment horizontal="center" vertical="center"/>
    </xf>
    <xf numFmtId="43" fontId="1" fillId="9" borderId="23" xfId="15" applyFont="1" applyFill="1" applyBorder="1" applyAlignment="1">
      <alignment horizontal="center" vertical="center"/>
    </xf>
    <xf numFmtId="0" fontId="0" fillId="8" borderId="11" xfId="0" applyFill="1" applyBorder="1" applyAlignment="1">
      <alignment vertical="center"/>
    </xf>
    <xf numFmtId="0" fontId="0" fillId="8" borderId="11" xfId="0" applyFill="1" applyBorder="1" applyAlignment="1">
      <alignment horizontal="center" vertical="center"/>
    </xf>
    <xf numFmtId="9" fontId="0" fillId="8" borderId="19" xfId="19" applyFill="1" applyBorder="1" applyAlignment="1">
      <alignment horizontal="center" vertical="center"/>
    </xf>
    <xf numFmtId="0" fontId="0" fillId="9" borderId="12" xfId="0" applyFill="1" applyBorder="1" applyAlignment="1">
      <alignment vertical="center"/>
    </xf>
    <xf numFmtId="0" fontId="0" fillId="9" borderId="13" xfId="0" applyFill="1" applyBorder="1" applyAlignment="1">
      <alignment vertical="center"/>
    </xf>
    <xf numFmtId="43" fontId="1" fillId="9" borderId="24" xfId="0" applyNumberFormat="1" applyFont="1" applyFill="1" applyBorder="1" applyAlignment="1">
      <alignment horizontal="center" vertical="center"/>
    </xf>
    <xf numFmtId="0" fontId="5" fillId="0" borderId="0" xfId="0" applyFont="1" applyAlignment="1">
      <alignment vertical="center"/>
    </xf>
    <xf numFmtId="0" fontId="0" fillId="8" borderId="3" xfId="0" applyFill="1" applyBorder="1" applyAlignment="1">
      <alignment vertical="center"/>
    </xf>
    <xf numFmtId="0" fontId="0" fillId="8" borderId="10" xfId="0" applyFill="1" applyBorder="1" applyAlignment="1">
      <alignment vertical="center"/>
    </xf>
    <xf numFmtId="1" fontId="0" fillId="3" borderId="8" xfId="17" applyNumberFormat="1" applyFill="1" applyBorder="1" applyAlignment="1">
      <alignment horizontal="center" vertical="center"/>
    </xf>
    <xf numFmtId="0" fontId="0" fillId="2" borderId="22" xfId="0" applyFill="1" applyBorder="1" applyAlignment="1">
      <alignment vertical="center"/>
    </xf>
    <xf numFmtId="2" fontId="0" fillId="3" borderId="8" xfId="17" applyNumberFormat="1" applyFill="1" applyBorder="1" applyAlignment="1">
      <alignment horizontal="center" vertical="center"/>
    </xf>
    <xf numFmtId="3" fontId="0" fillId="3" borderId="22" xfId="0" applyNumberFormat="1" applyFill="1" applyBorder="1" applyAlignment="1">
      <alignment horizontal="center" vertical="center"/>
    </xf>
    <xf numFmtId="9" fontId="0" fillId="4" borderId="0" xfId="19" applyNumberFormat="1" applyFill="1" applyBorder="1" applyAlignment="1">
      <alignment horizontal="center" vertical="center"/>
    </xf>
    <xf numFmtId="9" fontId="0" fillId="4" borderId="13" xfId="19" applyNumberFormat="1" applyFill="1" applyBorder="1" applyAlignment="1">
      <alignment horizontal="center" vertical="center"/>
    </xf>
    <xf numFmtId="173" fontId="0" fillId="4" borderId="18" xfId="17" applyNumberFormat="1" applyFill="1" applyBorder="1" applyAlignment="1">
      <alignment horizontal="center" vertical="center"/>
    </xf>
    <xf numFmtId="173" fontId="0" fillId="3" borderId="25" xfId="17" applyNumberFormat="1" applyFill="1" applyBorder="1" applyAlignment="1">
      <alignment horizontal="center" vertical="center"/>
    </xf>
    <xf numFmtId="0" fontId="0" fillId="2" borderId="26" xfId="0" applyFill="1" applyBorder="1" applyAlignment="1">
      <alignment vertical="center"/>
    </xf>
    <xf numFmtId="0" fontId="9" fillId="0" borderId="0" xfId="0" applyFont="1" applyAlignment="1">
      <alignment horizontal="center" vertical="center"/>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0" fillId="0" borderId="0" xfId="0" applyFont="1" applyAlignment="1">
      <alignment horizontal="center" vertical="center"/>
    </xf>
    <xf numFmtId="0" fontId="6" fillId="0" borderId="20"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3" fontId="4" fillId="0" borderId="4"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3" fillId="4" borderId="37"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5" borderId="3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7" fillId="0" borderId="39" xfId="0" applyFont="1" applyBorder="1" applyAlignment="1">
      <alignment horizontal="center" vertical="center" wrapText="1" shrinkToFit="1"/>
    </xf>
    <xf numFmtId="0" fontId="7" fillId="0" borderId="0" xfId="0" applyFont="1" applyBorder="1" applyAlignment="1">
      <alignment horizontal="center" vertical="center" wrapText="1" shrinkToFit="1"/>
    </xf>
  </cellXfs>
  <cellStyles count="6">
    <cellStyle name="Normal" xfId="0"/>
    <cellStyle name="Comma" xfId="15"/>
    <cellStyle name="Comma [0]" xfId="16"/>
    <cellStyle name="Currency" xfId="17"/>
    <cellStyle name="Currency [0]" xfId="18"/>
    <cellStyle name="Percent" xfId="19"/>
  </cellStyles>
  <dxfs count="2">
    <dxf>
      <font>
        <color rgb="FF800000"/>
      </font>
      <border/>
    </dxf>
    <dxf>
      <font>
        <b/>
        <i val="0"/>
        <color rgb="FF0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workbookViewId="0" topLeftCell="A2">
      <selection activeCell="E34" sqref="E34"/>
    </sheetView>
  </sheetViews>
  <sheetFormatPr defaultColWidth="9.140625" defaultRowHeight="12.75"/>
  <cols>
    <col min="1" max="1" width="1.1484375" style="2" customWidth="1"/>
    <col min="2" max="2" width="7.28125" style="2" customWidth="1"/>
    <col min="3" max="3" width="16.8515625" style="2" bestFit="1" customWidth="1"/>
    <col min="4" max="4" width="33.8515625" style="2" customWidth="1"/>
    <col min="5" max="5" width="11.421875" style="3" bestFit="1" customWidth="1"/>
    <col min="6" max="6" width="2.140625" style="2" customWidth="1"/>
    <col min="7" max="9" width="9.28125" style="4" bestFit="1" customWidth="1"/>
    <col min="10" max="10" width="10.57421875" style="4" bestFit="1" customWidth="1"/>
    <col min="11" max="11" width="13.7109375" style="4" customWidth="1"/>
    <col min="12" max="12" width="11.140625" style="4" bestFit="1" customWidth="1"/>
    <col min="13" max="16384" width="8.8515625" style="2" customWidth="1"/>
  </cols>
  <sheetData>
    <row r="1" spans="2:12" ht="18">
      <c r="B1" s="90" t="s">
        <v>58</v>
      </c>
      <c r="C1" s="90"/>
      <c r="D1" s="90"/>
      <c r="E1" s="90"/>
      <c r="F1" s="90"/>
      <c r="G1" s="90"/>
      <c r="H1" s="90"/>
      <c r="I1" s="90"/>
      <c r="J1" s="90"/>
      <c r="K1" s="90"/>
      <c r="L1" s="90"/>
    </row>
    <row r="2" spans="2:12" ht="12.75">
      <c r="B2" s="100" t="s">
        <v>59</v>
      </c>
      <c r="C2" s="100"/>
      <c r="D2" s="100"/>
      <c r="E2" s="100"/>
      <c r="F2" s="100"/>
      <c r="G2" s="100"/>
      <c r="H2" s="100"/>
      <c r="I2" s="100"/>
      <c r="J2" s="100"/>
      <c r="K2" s="100"/>
      <c r="L2" s="100"/>
    </row>
    <row r="3" ht="9.75" customHeight="1" thickBot="1"/>
    <row r="4" spans="2:12" ht="24" customHeight="1">
      <c r="B4" s="5" t="s">
        <v>32</v>
      </c>
      <c r="C4" s="6"/>
      <c r="D4" s="6"/>
      <c r="E4" s="110" t="s">
        <v>41</v>
      </c>
      <c r="G4" s="116" t="s">
        <v>56</v>
      </c>
      <c r="H4" s="118" t="s">
        <v>3</v>
      </c>
      <c r="I4" s="118" t="s">
        <v>16</v>
      </c>
      <c r="J4" s="118" t="s">
        <v>34</v>
      </c>
      <c r="K4" s="112" t="s">
        <v>13</v>
      </c>
      <c r="L4" s="114" t="s">
        <v>17</v>
      </c>
    </row>
    <row r="5" spans="2:12" ht="12.75" customHeight="1" thickBot="1">
      <c r="B5" s="7"/>
      <c r="C5" s="8"/>
      <c r="D5" s="8"/>
      <c r="E5" s="111"/>
      <c r="G5" s="117"/>
      <c r="H5" s="119"/>
      <c r="I5" s="119"/>
      <c r="J5" s="119"/>
      <c r="K5" s="113"/>
      <c r="L5" s="115"/>
    </row>
    <row r="6" spans="2:12" ht="12.75">
      <c r="B6" s="9" t="s">
        <v>43</v>
      </c>
      <c r="C6" s="8"/>
      <c r="D6" s="8" t="s">
        <v>44</v>
      </c>
      <c r="E6" s="10">
        <v>3000</v>
      </c>
      <c r="G6" s="11">
        <v>0.01</v>
      </c>
      <c r="H6" s="85">
        <f aca="true" t="shared" si="0" ref="H6:H17">ROUND((1-(1-G6)^(E$8*E$7/(E$7))),2)</f>
        <v>0.05</v>
      </c>
      <c r="I6" s="12">
        <f aca="true" t="shared" si="1" ref="I6:I18">INT($E$6*H6/$E$30)+1</f>
        <v>1</v>
      </c>
      <c r="J6" s="13">
        <f aca="true" t="shared" si="2" ref="J6:J18">$E$12*I6+$L$22*$E$12</f>
        <v>45000</v>
      </c>
      <c r="K6" s="14">
        <f aca="true" t="shared" si="3" ref="K6:K17">$E$34+($L$22-1)*$E$35+($L$26-1)*$E$36+(I6-1)*$E$37</f>
        <v>4450</v>
      </c>
      <c r="L6" s="15">
        <f>$E$27-J6-K6-$E$17-$E$18+$E$14</f>
        <v>59550</v>
      </c>
    </row>
    <row r="7" spans="2:12" ht="12.75">
      <c r="B7" s="7"/>
      <c r="C7" s="8"/>
      <c r="D7" s="8" t="s">
        <v>45</v>
      </c>
      <c r="E7" s="16">
        <v>20</v>
      </c>
      <c r="G7" s="11">
        <f>G6+1%</f>
        <v>0.02</v>
      </c>
      <c r="H7" s="85">
        <f t="shared" si="0"/>
        <v>0.1</v>
      </c>
      <c r="I7" s="12">
        <f t="shared" si="1"/>
        <v>1</v>
      </c>
      <c r="J7" s="13">
        <f t="shared" si="2"/>
        <v>45000</v>
      </c>
      <c r="K7" s="14">
        <f t="shared" si="3"/>
        <v>4450</v>
      </c>
      <c r="L7" s="15">
        <f aca="true" t="shared" si="4" ref="L7:L18">$E$27-J7-K7-$E$17-$E$18+$E$14</f>
        <v>59550</v>
      </c>
    </row>
    <row r="8" spans="2:12" ht="12.75">
      <c r="B8" s="7"/>
      <c r="C8" s="8"/>
      <c r="D8" s="8" t="s">
        <v>15</v>
      </c>
      <c r="E8" s="17">
        <v>5</v>
      </c>
      <c r="G8" s="11">
        <f aca="true" t="shared" si="5" ref="G8:G17">G7+1%</f>
        <v>0.03</v>
      </c>
      <c r="H8" s="85">
        <f t="shared" si="0"/>
        <v>0.14</v>
      </c>
      <c r="I8" s="12">
        <f t="shared" si="1"/>
        <v>2</v>
      </c>
      <c r="J8" s="13">
        <f t="shared" si="2"/>
        <v>67500</v>
      </c>
      <c r="K8" s="14">
        <f t="shared" si="3"/>
        <v>5575</v>
      </c>
      <c r="L8" s="15">
        <f t="shared" si="4"/>
        <v>35925</v>
      </c>
    </row>
    <row r="9" spans="2:12" ht="13.5" thickBot="1">
      <c r="B9" s="7"/>
      <c r="C9" s="8"/>
      <c r="D9" s="8" t="s">
        <v>35</v>
      </c>
      <c r="E9" s="81">
        <v>1</v>
      </c>
      <c r="G9" s="11">
        <f t="shared" si="5"/>
        <v>0.04</v>
      </c>
      <c r="H9" s="85">
        <f t="shared" si="0"/>
        <v>0.18</v>
      </c>
      <c r="I9" s="12">
        <f t="shared" si="1"/>
        <v>2</v>
      </c>
      <c r="J9" s="13">
        <f t="shared" si="2"/>
        <v>67500</v>
      </c>
      <c r="K9" s="14">
        <f t="shared" si="3"/>
        <v>5575</v>
      </c>
      <c r="L9" s="15">
        <f t="shared" si="4"/>
        <v>35925</v>
      </c>
    </row>
    <row r="10" spans="2:12" ht="13.5" thickBot="1">
      <c r="B10" s="7"/>
      <c r="C10" s="8"/>
      <c r="D10" s="8"/>
      <c r="E10" s="82"/>
      <c r="G10" s="11">
        <f t="shared" si="5"/>
        <v>0.05</v>
      </c>
      <c r="H10" s="85">
        <f t="shared" si="0"/>
        <v>0.23</v>
      </c>
      <c r="I10" s="12">
        <f t="shared" si="1"/>
        <v>2</v>
      </c>
      <c r="J10" s="13">
        <f t="shared" si="2"/>
        <v>67500</v>
      </c>
      <c r="K10" s="14">
        <f t="shared" si="3"/>
        <v>5575</v>
      </c>
      <c r="L10" s="15">
        <f t="shared" si="4"/>
        <v>35925</v>
      </c>
    </row>
    <row r="11" spans="2:12" ht="12.75">
      <c r="B11" s="9" t="s">
        <v>0</v>
      </c>
      <c r="C11" s="8"/>
      <c r="D11" s="8" t="s">
        <v>46</v>
      </c>
      <c r="E11" s="10">
        <v>11000</v>
      </c>
      <c r="G11" s="11">
        <f t="shared" si="5"/>
        <v>0.060000000000000005</v>
      </c>
      <c r="H11" s="85">
        <f t="shared" si="0"/>
        <v>0.27</v>
      </c>
      <c r="I11" s="12">
        <f t="shared" si="1"/>
        <v>3</v>
      </c>
      <c r="J11" s="13">
        <f t="shared" si="2"/>
        <v>90000</v>
      </c>
      <c r="K11" s="14">
        <f t="shared" si="3"/>
        <v>6700</v>
      </c>
      <c r="L11" s="15">
        <f t="shared" si="4"/>
        <v>12300</v>
      </c>
    </row>
    <row r="12" spans="2:12" ht="12.75">
      <c r="B12" s="9"/>
      <c r="C12" s="8"/>
      <c r="D12" s="8" t="s">
        <v>47</v>
      </c>
      <c r="E12" s="18">
        <v>22500</v>
      </c>
      <c r="G12" s="11">
        <f t="shared" si="5"/>
        <v>0.07</v>
      </c>
      <c r="H12" s="85">
        <f t="shared" si="0"/>
        <v>0.3</v>
      </c>
      <c r="I12" s="12">
        <f t="shared" si="1"/>
        <v>3</v>
      </c>
      <c r="J12" s="13">
        <f t="shared" si="2"/>
        <v>90000</v>
      </c>
      <c r="K12" s="14">
        <f t="shared" si="3"/>
        <v>6700</v>
      </c>
      <c r="L12" s="15">
        <f t="shared" si="4"/>
        <v>12300</v>
      </c>
    </row>
    <row r="13" spans="2:12" ht="12.75">
      <c r="B13" s="7"/>
      <c r="C13" s="8"/>
      <c r="D13" s="8" t="s">
        <v>30</v>
      </c>
      <c r="E13" s="81">
        <v>1</v>
      </c>
      <c r="G13" s="11">
        <f t="shared" si="5"/>
        <v>0.08</v>
      </c>
      <c r="H13" s="85">
        <f t="shared" si="0"/>
        <v>0.34</v>
      </c>
      <c r="I13" s="12">
        <f t="shared" si="1"/>
        <v>3</v>
      </c>
      <c r="J13" s="13">
        <f t="shared" si="2"/>
        <v>90000</v>
      </c>
      <c r="K13" s="14">
        <f t="shared" si="3"/>
        <v>6700</v>
      </c>
      <c r="L13" s="15">
        <f t="shared" si="4"/>
        <v>12300</v>
      </c>
    </row>
    <row r="14" spans="2:12" ht="13.5" thickBot="1">
      <c r="B14" s="7"/>
      <c r="C14" s="8"/>
      <c r="D14" s="8" t="s">
        <v>42</v>
      </c>
      <c r="E14" s="18">
        <v>2000</v>
      </c>
      <c r="G14" s="11">
        <f>G13+1%</f>
        <v>0.09</v>
      </c>
      <c r="H14" s="85">
        <f>ROUND((1-(1-G14)^(E$8*E$7/(E$7))),2)</f>
        <v>0.38</v>
      </c>
      <c r="I14" s="12">
        <f t="shared" si="1"/>
        <v>4</v>
      </c>
      <c r="J14" s="13">
        <f t="shared" si="2"/>
        <v>112500</v>
      </c>
      <c r="K14" s="14">
        <f t="shared" si="3"/>
        <v>7825</v>
      </c>
      <c r="L14" s="15">
        <f t="shared" si="4"/>
        <v>-11325</v>
      </c>
    </row>
    <row r="15" spans="2:12" ht="13.5" thickBot="1">
      <c r="B15" s="7"/>
      <c r="C15" s="8"/>
      <c r="D15" s="8"/>
      <c r="E15" s="82"/>
      <c r="G15" s="11">
        <f>G14+1%</f>
        <v>0.09999999999999999</v>
      </c>
      <c r="H15" s="85">
        <f>ROUND((1-(1-G15)^(E$8*E$7/(E$7))),2)</f>
        <v>0.41</v>
      </c>
      <c r="I15" s="12">
        <f t="shared" si="1"/>
        <v>4</v>
      </c>
      <c r="J15" s="13">
        <f t="shared" si="2"/>
        <v>112500</v>
      </c>
      <c r="K15" s="14">
        <f t="shared" si="3"/>
        <v>7825</v>
      </c>
      <c r="L15" s="15">
        <f t="shared" si="4"/>
        <v>-11325</v>
      </c>
    </row>
    <row r="16" spans="2:12" ht="12.75">
      <c r="B16" s="9" t="s">
        <v>23</v>
      </c>
      <c r="C16" s="8"/>
      <c r="D16" s="8" t="s">
        <v>6</v>
      </c>
      <c r="E16" s="83">
        <v>0.5</v>
      </c>
      <c r="G16" s="11">
        <f>G15+1%</f>
        <v>0.10999999999999999</v>
      </c>
      <c r="H16" s="85">
        <f>ROUND((1-(1-G16)^(E$8*E$7/(E$7))),2)</f>
        <v>0.44</v>
      </c>
      <c r="I16" s="12">
        <f t="shared" si="1"/>
        <v>4</v>
      </c>
      <c r="J16" s="13">
        <f t="shared" si="2"/>
        <v>112500</v>
      </c>
      <c r="K16" s="14">
        <f t="shared" si="3"/>
        <v>7825</v>
      </c>
      <c r="L16" s="15">
        <f t="shared" si="4"/>
        <v>-11325</v>
      </c>
    </row>
    <row r="17" spans="2:12" ht="12.75">
      <c r="B17" s="9"/>
      <c r="C17" s="8"/>
      <c r="D17" s="8" t="s">
        <v>42</v>
      </c>
      <c r="E17" s="18">
        <v>2500</v>
      </c>
      <c r="G17" s="11">
        <f t="shared" si="5"/>
        <v>0.11999999999999998</v>
      </c>
      <c r="H17" s="85">
        <f t="shared" si="0"/>
        <v>0.47</v>
      </c>
      <c r="I17" s="12">
        <f t="shared" si="1"/>
        <v>4</v>
      </c>
      <c r="J17" s="87">
        <f t="shared" si="2"/>
        <v>112500</v>
      </c>
      <c r="K17" s="14">
        <f t="shared" si="3"/>
        <v>7825</v>
      </c>
      <c r="L17" s="15">
        <f t="shared" si="4"/>
        <v>-11325</v>
      </c>
    </row>
    <row r="18" spans="2:12" ht="13.5" thickBot="1">
      <c r="B18" s="19"/>
      <c r="C18" s="20"/>
      <c r="D18" s="89" t="s">
        <v>57</v>
      </c>
      <c r="E18" s="88">
        <v>3000</v>
      </c>
      <c r="G18" s="21">
        <f>G17+1%</f>
        <v>0.12999999999999998</v>
      </c>
      <c r="H18" s="86">
        <f>ROUND((1-(1-G18)^(E$8*E$7/(E$7))),2)</f>
        <v>0.5</v>
      </c>
      <c r="I18" s="22">
        <f t="shared" si="1"/>
        <v>5</v>
      </c>
      <c r="J18" s="23">
        <f t="shared" si="2"/>
        <v>135000</v>
      </c>
      <c r="K18" s="24">
        <f>$E$34+($L$22-1)*$E$35+($L$26-1)*$E$36+(I18-1)*$E$37</f>
        <v>8950</v>
      </c>
      <c r="L18" s="25">
        <f t="shared" si="4"/>
        <v>-34950</v>
      </c>
    </row>
    <row r="20" spans="2:12" ht="12.75">
      <c r="B20" s="26" t="s">
        <v>33</v>
      </c>
      <c r="C20" s="27"/>
      <c r="D20" s="27"/>
      <c r="E20" s="28"/>
      <c r="G20" s="29" t="s">
        <v>39</v>
      </c>
      <c r="H20" s="30"/>
      <c r="I20" s="30"/>
      <c r="J20" s="30"/>
      <c r="K20" s="30"/>
      <c r="L20" s="31"/>
    </row>
    <row r="21" spans="2:12" ht="12.75">
      <c r="B21" s="32"/>
      <c r="C21" s="33"/>
      <c r="D21" s="33"/>
      <c r="E21" s="34"/>
      <c r="G21" s="35"/>
      <c r="H21" s="36"/>
      <c r="I21" s="36"/>
      <c r="J21" s="36"/>
      <c r="K21" s="36"/>
      <c r="L21" s="37"/>
    </row>
    <row r="22" spans="2:12" ht="13.5" thickBot="1">
      <c r="B22" s="38" t="s">
        <v>19</v>
      </c>
      <c r="C22" s="33"/>
      <c r="D22" s="33" t="s">
        <v>1</v>
      </c>
      <c r="E22" s="34">
        <f>E7*E8</f>
        <v>100</v>
      </c>
      <c r="G22" s="39" t="s">
        <v>4</v>
      </c>
      <c r="H22" s="36"/>
      <c r="I22" s="40" t="s">
        <v>48</v>
      </c>
      <c r="J22" s="36"/>
      <c r="K22" s="36"/>
      <c r="L22" s="41">
        <f>INT(E6/L24)+1</f>
        <v>1</v>
      </c>
    </row>
    <row r="23" spans="2:12" ht="13.5" thickBot="1">
      <c r="B23" s="32"/>
      <c r="C23" s="33"/>
      <c r="D23" s="33" t="s">
        <v>2</v>
      </c>
      <c r="E23" s="34">
        <f>E22*E6</f>
        <v>300000</v>
      </c>
      <c r="G23" s="35"/>
      <c r="H23" s="36"/>
      <c r="I23" s="40" t="s">
        <v>20</v>
      </c>
      <c r="J23" s="36"/>
      <c r="K23" s="36"/>
      <c r="L23" s="84">
        <v>8</v>
      </c>
    </row>
    <row r="24" spans="2:12" ht="12.75">
      <c r="B24" s="32"/>
      <c r="C24" s="33"/>
      <c r="D24" s="33"/>
      <c r="E24" s="43"/>
      <c r="G24" s="35"/>
      <c r="H24" s="36"/>
      <c r="I24" s="40" t="s">
        <v>31</v>
      </c>
      <c r="J24" s="36"/>
      <c r="K24" s="36"/>
      <c r="L24" s="42">
        <f>L23*60*E9*8</f>
        <v>3840</v>
      </c>
    </row>
    <row r="25" spans="2:12" ht="12.75">
      <c r="B25" s="38" t="s">
        <v>0</v>
      </c>
      <c r="C25" s="33"/>
      <c r="D25" s="33" t="s">
        <v>36</v>
      </c>
      <c r="E25" s="34">
        <f>E11*8</f>
        <v>88000</v>
      </c>
      <c r="G25" s="35"/>
      <c r="H25" s="36"/>
      <c r="I25" s="40"/>
      <c r="J25" s="36"/>
      <c r="K25" s="36"/>
      <c r="L25" s="42"/>
    </row>
    <row r="26" spans="2:12" ht="12.75">
      <c r="B26" s="32"/>
      <c r="C26" s="33"/>
      <c r="D26" s="33" t="s">
        <v>37</v>
      </c>
      <c r="E26" s="34">
        <f>IF(E6=0,0,INT(E23/E25+1))+E13</f>
        <v>5</v>
      </c>
      <c r="G26" s="39" t="s">
        <v>5</v>
      </c>
      <c r="H26" s="36"/>
      <c r="I26" s="40" t="s">
        <v>49</v>
      </c>
      <c r="J26" s="36"/>
      <c r="K26" s="36"/>
      <c r="L26" s="41">
        <f>INT(L28/E9)+1</f>
        <v>1</v>
      </c>
    </row>
    <row r="27" spans="2:12" ht="12.75">
      <c r="B27" s="32"/>
      <c r="C27" s="33"/>
      <c r="D27" s="33" t="s">
        <v>11</v>
      </c>
      <c r="E27" s="44">
        <f>E26*E12</f>
        <v>112500</v>
      </c>
      <c r="G27" s="35"/>
      <c r="H27" s="36"/>
      <c r="I27" s="40" t="s">
        <v>50</v>
      </c>
      <c r="J27" s="36"/>
      <c r="K27" s="36"/>
      <c r="L27" s="42">
        <v>400</v>
      </c>
    </row>
    <row r="28" spans="2:12" ht="12.75">
      <c r="B28" s="32"/>
      <c r="C28" s="33"/>
      <c r="D28" s="33"/>
      <c r="E28" s="34"/>
      <c r="G28" s="35"/>
      <c r="H28" s="36"/>
      <c r="I28" s="40" t="s">
        <v>51</v>
      </c>
      <c r="J28" s="36"/>
      <c r="K28" s="36"/>
      <c r="L28" s="45">
        <f>E23/L27/3600</f>
        <v>0.20833333333333334</v>
      </c>
    </row>
    <row r="29" spans="2:12" ht="12.75">
      <c r="B29" s="38" t="s">
        <v>23</v>
      </c>
      <c r="C29" s="33"/>
      <c r="D29" s="33" t="s">
        <v>7</v>
      </c>
      <c r="E29" s="34">
        <f>E16*E7</f>
        <v>10</v>
      </c>
      <c r="G29" s="35"/>
      <c r="H29" s="36"/>
      <c r="I29" s="40"/>
      <c r="J29" s="36"/>
      <c r="K29" s="36"/>
      <c r="L29" s="42"/>
    </row>
    <row r="30" spans="2:12" ht="12.75">
      <c r="B30" s="46"/>
      <c r="C30" s="47"/>
      <c r="D30" s="47" t="s">
        <v>14</v>
      </c>
      <c r="E30" s="48">
        <f>E9*60*60/E29</f>
        <v>360</v>
      </c>
      <c r="G30" s="49" t="s">
        <v>21</v>
      </c>
      <c r="H30" s="50"/>
      <c r="I30" s="51" t="s">
        <v>38</v>
      </c>
      <c r="J30" s="50"/>
      <c r="K30" s="50"/>
      <c r="L30" s="52" t="s">
        <v>22</v>
      </c>
    </row>
    <row r="31" ht="13.5" thickBot="1"/>
    <row r="32" spans="2:12" ht="13.5" thickBot="1">
      <c r="B32" s="53" t="s">
        <v>40</v>
      </c>
      <c r="C32" s="54"/>
      <c r="D32" s="54"/>
      <c r="E32" s="55"/>
      <c r="G32" s="56" t="s">
        <v>55</v>
      </c>
      <c r="H32" s="57"/>
      <c r="I32" s="57"/>
      <c r="J32" s="57"/>
      <c r="K32" s="57"/>
      <c r="L32" s="58">
        <v>0.03</v>
      </c>
    </row>
    <row r="33" spans="2:12" ht="12.75">
      <c r="B33" s="59"/>
      <c r="C33" s="60"/>
      <c r="D33" s="60"/>
      <c r="E33" s="61"/>
      <c r="F33" s="62"/>
      <c r="G33" s="63"/>
      <c r="H33" s="64"/>
      <c r="I33" s="64"/>
      <c r="J33" s="64"/>
      <c r="K33" s="64"/>
      <c r="L33" s="65"/>
    </row>
    <row r="34" spans="1:12" ht="12.75">
      <c r="A34" s="66"/>
      <c r="B34" s="79" t="s">
        <v>12</v>
      </c>
      <c r="C34" s="67"/>
      <c r="D34" s="60"/>
      <c r="E34" s="68">
        <v>4450</v>
      </c>
      <c r="F34" s="62"/>
      <c r="G34" s="69" t="s">
        <v>24</v>
      </c>
      <c r="H34" s="64"/>
      <c r="I34" s="64" t="s">
        <v>26</v>
      </c>
      <c r="J34" s="64"/>
      <c r="K34" s="64"/>
      <c r="L34" s="70">
        <f>LOOKUP(L32,G6:G17,L6:L17)</f>
        <v>35925</v>
      </c>
    </row>
    <row r="35" spans="1:12" ht="12.75">
      <c r="A35" s="66"/>
      <c r="B35" s="79" t="s">
        <v>8</v>
      </c>
      <c r="C35" s="67"/>
      <c r="D35" s="60"/>
      <c r="E35" s="68">
        <v>1125</v>
      </c>
      <c r="G35" s="63"/>
      <c r="H35" s="64"/>
      <c r="I35" s="64" t="s">
        <v>25</v>
      </c>
      <c r="J35" s="64"/>
      <c r="K35" s="64"/>
      <c r="L35" s="70">
        <f>L8+K8-K8*E38</f>
        <v>40663.75</v>
      </c>
    </row>
    <row r="36" spans="1:12" ht="12.75">
      <c r="A36" s="66"/>
      <c r="B36" s="79" t="s">
        <v>9</v>
      </c>
      <c r="C36" s="67"/>
      <c r="D36" s="60"/>
      <c r="E36" s="68">
        <v>2925</v>
      </c>
      <c r="G36" s="63"/>
      <c r="H36" s="64"/>
      <c r="I36" s="64"/>
      <c r="J36" s="64"/>
      <c r="K36" s="64"/>
      <c r="L36" s="65"/>
    </row>
    <row r="37" spans="1:12" ht="12.75">
      <c r="A37" s="66"/>
      <c r="B37" s="79" t="s">
        <v>10</v>
      </c>
      <c r="C37" s="67"/>
      <c r="D37" s="60"/>
      <c r="E37" s="68">
        <v>1125</v>
      </c>
      <c r="F37" s="62"/>
      <c r="G37" s="69" t="s">
        <v>27</v>
      </c>
      <c r="H37" s="64"/>
      <c r="I37" s="64" t="s">
        <v>28</v>
      </c>
      <c r="J37" s="64"/>
      <c r="K37" s="64"/>
      <c r="L37" s="71">
        <f>IF(L34&lt;0,"N/A",K8*(1+E38)/L34*12)</f>
        <v>2.141544885177453</v>
      </c>
    </row>
    <row r="38" spans="1:12" ht="13.5" thickBot="1">
      <c r="A38" s="66"/>
      <c r="B38" s="80" t="s">
        <v>18</v>
      </c>
      <c r="C38" s="72"/>
      <c r="D38" s="73"/>
      <c r="E38" s="74">
        <v>0.15</v>
      </c>
      <c r="G38" s="75"/>
      <c r="H38" s="76"/>
      <c r="I38" s="76" t="s">
        <v>29</v>
      </c>
      <c r="J38" s="76"/>
      <c r="K38" s="76"/>
      <c r="L38" s="77">
        <f>IF(L34&lt;0,"N/A",L37/12)</f>
        <v>0.17846207376478773</v>
      </c>
    </row>
    <row r="39" spans="1:6" ht="9" customHeight="1" thickBot="1">
      <c r="A39" s="66"/>
      <c r="F39" s="66"/>
    </row>
    <row r="40" spans="1:12" ht="15" customHeight="1">
      <c r="A40" s="66"/>
      <c r="B40" s="91" t="s">
        <v>53</v>
      </c>
      <c r="C40" s="92"/>
      <c r="D40" s="92"/>
      <c r="E40" s="92"/>
      <c r="F40" s="92"/>
      <c r="G40" s="92"/>
      <c r="H40" s="92"/>
      <c r="I40" s="92"/>
      <c r="J40" s="92"/>
      <c r="K40" s="92"/>
      <c r="L40" s="93"/>
    </row>
    <row r="41" spans="1:12" ht="16.5" customHeight="1" thickBot="1">
      <c r="A41" s="66"/>
      <c r="B41" s="94"/>
      <c r="C41" s="95"/>
      <c r="D41" s="95"/>
      <c r="E41" s="95"/>
      <c r="F41" s="95"/>
      <c r="G41" s="95"/>
      <c r="H41" s="95"/>
      <c r="I41" s="95"/>
      <c r="J41" s="95"/>
      <c r="K41" s="95"/>
      <c r="L41" s="96"/>
    </row>
    <row r="42" spans="1:12" ht="16.5" customHeight="1" thickBot="1">
      <c r="A42" s="66"/>
      <c r="B42" s="1"/>
      <c r="C42" s="1"/>
      <c r="D42" s="1"/>
      <c r="E42" s="1"/>
      <c r="F42" s="1"/>
      <c r="G42" s="1"/>
      <c r="H42" s="1"/>
      <c r="I42" s="1"/>
      <c r="J42" s="1"/>
      <c r="K42" s="1"/>
      <c r="L42" s="1"/>
    </row>
    <row r="43" spans="1:12" ht="16.5" customHeight="1">
      <c r="A43" s="66"/>
      <c r="B43" s="120" t="s">
        <v>60</v>
      </c>
      <c r="C43" s="120"/>
      <c r="D43" s="120"/>
      <c r="E43" s="120"/>
      <c r="F43" s="120"/>
      <c r="G43" s="120"/>
      <c r="H43" s="120"/>
      <c r="I43" s="120"/>
      <c r="J43" s="120"/>
      <c r="K43" s="120"/>
      <c r="L43" s="120"/>
    </row>
    <row r="44" spans="1:12" ht="16.5" customHeight="1">
      <c r="A44" s="66"/>
      <c r="B44" s="121"/>
      <c r="C44" s="121"/>
      <c r="D44" s="121"/>
      <c r="E44" s="121"/>
      <c r="F44" s="121"/>
      <c r="G44" s="121"/>
      <c r="H44" s="121"/>
      <c r="I44" s="121"/>
      <c r="J44" s="121"/>
      <c r="K44" s="121"/>
      <c r="L44" s="121"/>
    </row>
    <row r="45" spans="1:12" ht="16.5" customHeight="1">
      <c r="A45" s="66"/>
      <c r="B45" s="121"/>
      <c r="C45" s="121"/>
      <c r="D45" s="121"/>
      <c r="E45" s="121"/>
      <c r="F45" s="121"/>
      <c r="G45" s="121"/>
      <c r="H45" s="121"/>
      <c r="I45" s="121"/>
      <c r="J45" s="121"/>
      <c r="K45" s="121"/>
      <c r="L45" s="121"/>
    </row>
    <row r="46" spans="1:12" ht="16.5" customHeight="1">
      <c r="A46" s="66"/>
      <c r="B46" s="121"/>
      <c r="C46" s="121"/>
      <c r="D46" s="121"/>
      <c r="E46" s="121"/>
      <c r="F46" s="121"/>
      <c r="G46" s="121"/>
      <c r="H46" s="121"/>
      <c r="I46" s="121"/>
      <c r="J46" s="121"/>
      <c r="K46" s="121"/>
      <c r="L46" s="121"/>
    </row>
    <row r="47" ht="13.5" thickBot="1">
      <c r="F47" s="66"/>
    </row>
    <row r="48" spans="2:12" s="78" customFormat="1" ht="12.75" customHeight="1" thickBot="1">
      <c r="B48" s="97" t="s">
        <v>52</v>
      </c>
      <c r="C48" s="98"/>
      <c r="D48" s="98"/>
      <c r="E48" s="98"/>
      <c r="F48" s="98"/>
      <c r="G48" s="98"/>
      <c r="H48" s="98"/>
      <c r="I48" s="98"/>
      <c r="J48" s="98"/>
      <c r="K48" s="98"/>
      <c r="L48" s="99"/>
    </row>
    <row r="49" spans="2:12" s="78" customFormat="1" ht="11.25" customHeight="1">
      <c r="B49" s="101" t="s">
        <v>54</v>
      </c>
      <c r="C49" s="102"/>
      <c r="D49" s="102"/>
      <c r="E49" s="102"/>
      <c r="F49" s="102"/>
      <c r="G49" s="102"/>
      <c r="H49" s="102"/>
      <c r="I49" s="102"/>
      <c r="J49" s="102"/>
      <c r="K49" s="102"/>
      <c r="L49" s="103"/>
    </row>
    <row r="50" spans="2:12" ht="12.75">
      <c r="B50" s="104"/>
      <c r="C50" s="105"/>
      <c r="D50" s="105"/>
      <c r="E50" s="105"/>
      <c r="F50" s="105"/>
      <c r="G50" s="105"/>
      <c r="H50" s="105"/>
      <c r="I50" s="105"/>
      <c r="J50" s="105"/>
      <c r="K50" s="105"/>
      <c r="L50" s="106"/>
    </row>
    <row r="51" spans="2:12" ht="12.75">
      <c r="B51" s="104"/>
      <c r="C51" s="105"/>
      <c r="D51" s="105"/>
      <c r="E51" s="105"/>
      <c r="F51" s="105"/>
      <c r="G51" s="105"/>
      <c r="H51" s="105"/>
      <c r="I51" s="105"/>
      <c r="J51" s="105"/>
      <c r="K51" s="105"/>
      <c r="L51" s="106"/>
    </row>
    <row r="52" spans="2:12" ht="13.5" thickBot="1">
      <c r="B52" s="107"/>
      <c r="C52" s="108"/>
      <c r="D52" s="108"/>
      <c r="E52" s="108"/>
      <c r="F52" s="108"/>
      <c r="G52" s="108"/>
      <c r="H52" s="108"/>
      <c r="I52" s="108"/>
      <c r="J52" s="108"/>
      <c r="K52" s="108"/>
      <c r="L52" s="109"/>
    </row>
  </sheetData>
  <sheetProtection password="DD1C" sheet="1" objects="1" scenarios="1"/>
  <protectedRanges>
    <protectedRange sqref="E16:E18 E6:E9 E11:E14" name="Application data"/>
    <protectedRange sqref="L32" name="Error rate"/>
    <protectedRange sqref="L23" name="Scanner rated speed"/>
  </protectedRanges>
  <mergeCells count="13">
    <mergeCell ref="B49:L52"/>
    <mergeCell ref="E4:E5"/>
    <mergeCell ref="K4:K5"/>
    <mergeCell ref="L4:L5"/>
    <mergeCell ref="G4:G5"/>
    <mergeCell ref="H4:H5"/>
    <mergeCell ref="I4:I5"/>
    <mergeCell ref="J4:J5"/>
    <mergeCell ref="B43:L46"/>
    <mergeCell ref="B1:L1"/>
    <mergeCell ref="B40:L41"/>
    <mergeCell ref="B48:L48"/>
    <mergeCell ref="B2:L2"/>
  </mergeCells>
  <conditionalFormatting sqref="L34:L35 L6:L18">
    <cfRule type="cellIs" priority="1" dxfId="0" operator="lessThan" stopIfTrue="1">
      <formula>0</formula>
    </cfRule>
    <cfRule type="cellIs" priority="2" dxfId="1" operator="greaterThan" stopIfTrue="1">
      <formula>0</formula>
    </cfRule>
  </conditionalFormatting>
  <printOptions horizontalCentered="1" verticalCentered="1"/>
  <pageMargins left="0.25" right="0.25" top="0.5" bottom="0.5" header="0.5" footer="0.5"/>
  <pageSetup fitToHeight="1" fitToWidth="1" horizontalDpi="96" verticalDpi="96" orientation="landscape"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Paz Kahana</dc:creator>
  <cp:keywords/>
  <dc:description/>
  <cp:lastModifiedBy>Paz Kahana</cp:lastModifiedBy>
  <cp:lastPrinted>2003-10-01T05:07:07Z</cp:lastPrinted>
  <dcterms:created xsi:type="dcterms:W3CDTF">2003-06-05T01:02:22Z</dcterms:created>
  <dcterms:modified xsi:type="dcterms:W3CDTF">2003-10-13T17:29:39Z</dcterms:modified>
  <cp:category/>
  <cp:version/>
  <cp:contentType/>
  <cp:contentStatus/>
</cp:coreProperties>
</file>